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G22" i="1" l="1"/>
  <c r="G21" i="1"/>
  <c r="D24" i="1"/>
  <c r="C24" i="1"/>
  <c r="G15" i="1" l="1"/>
  <c r="G13" i="1"/>
  <c r="D12" i="1" l="1"/>
  <c r="C12" i="1"/>
  <c r="G14" i="1" l="1"/>
  <c r="G16" i="1" s="1"/>
  <c r="G18" i="1" s="1"/>
  <c r="D7" i="1"/>
  <c r="D13" i="1" s="1"/>
  <c r="C7" i="1"/>
  <c r="C13" i="1" s="1"/>
  <c r="C15" i="1" l="1"/>
  <c r="C14" i="1"/>
  <c r="G19" i="1"/>
  <c r="G20" i="1" s="1"/>
  <c r="C16" i="1" l="1"/>
  <c r="D18" i="1" s="1"/>
  <c r="D19" i="1" s="1"/>
  <c r="C18" i="1" l="1"/>
  <c r="C19" i="1" s="1"/>
  <c r="D20" i="1"/>
  <c r="D26" i="1" s="1"/>
  <c r="D27" i="1" s="1"/>
  <c r="D28" i="1" s="1"/>
  <c r="D29" i="1" s="1"/>
  <c r="D30" i="1" s="1"/>
  <c r="C17" i="1"/>
  <c r="C20" i="1" l="1"/>
  <c r="C26" i="1" s="1"/>
  <c r="C27" i="1" s="1"/>
  <c r="C31" i="1" s="1"/>
  <c r="C28" i="1" l="1"/>
  <c r="C32" i="1" s="1"/>
  <c r="C33" i="1" s="1"/>
  <c r="C34" i="1" s="1"/>
  <c r="C29" i="1" l="1"/>
  <c r="C30" i="1" s="1"/>
</calcChain>
</file>

<file path=xl/sharedStrings.xml><?xml version="1.0" encoding="utf-8"?>
<sst xmlns="http://schemas.openxmlformats.org/spreadsheetml/2006/main" count="58" uniqueCount="40">
  <si>
    <t>C</t>
  </si>
  <si>
    <t>e</t>
  </si>
  <si>
    <t>X</t>
  </si>
  <si>
    <t>Y</t>
  </si>
  <si>
    <t>Fr</t>
  </si>
  <si>
    <t>P</t>
  </si>
  <si>
    <t>F axe ?</t>
  </si>
  <si>
    <t>Fa</t>
  </si>
  <si>
    <t>L Mt</t>
  </si>
  <si>
    <t>L h</t>
  </si>
  <si>
    <t>N tr/min</t>
  </si>
  <si>
    <t>n</t>
  </si>
  <si>
    <t>Fai</t>
  </si>
  <si>
    <t>F+</t>
  </si>
  <si>
    <t>F-</t>
  </si>
  <si>
    <t>Rlmt G</t>
  </si>
  <si>
    <t>Rlmt D</t>
  </si>
  <si>
    <t>Montage</t>
  </si>
  <si>
    <t>Index</t>
  </si>
  <si>
    <t>Fa/Fr</t>
  </si>
  <si>
    <t>Montage oblique</t>
  </si>
  <si>
    <t>Roulement seul</t>
  </si>
  <si>
    <t>Fctnmt</t>
  </si>
  <si>
    <t>Depl</t>
  </si>
  <si>
    <t>Fy ou Fr</t>
  </si>
  <si>
    <t>Fx (Fa)</t>
  </si>
  <si>
    <t>Fz ou 0</t>
  </si>
  <si>
    <t>Elem R.</t>
  </si>
  <si>
    <t>L Mt tot</t>
  </si>
  <si>
    <t>L h tot</t>
  </si>
  <si>
    <t>Rlx</t>
  </si>
  <si>
    <t>Oui</t>
  </si>
  <si>
    <t>Fext (Fx)</t>
  </si>
  <si>
    <t>Elem rlt</t>
  </si>
  <si>
    <t>Billes</t>
  </si>
  <si>
    <t>L j</t>
  </si>
  <si>
    <t>L a</t>
  </si>
  <si>
    <t>L j tot</t>
  </si>
  <si>
    <t>L a tot</t>
  </si>
  <si>
    <t>F tot 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</si>
</sst>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3" borderId="11" xfId="0" applyNumberFormat="1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2" fontId="0" fillId="3" borderId="20" xfId="0" applyNumberForma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2" fontId="0" fillId="0" borderId="7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64" fontId="0" fillId="4" borderId="12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2" fontId="0" fillId="3" borderId="13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</xf>
    <xf numFmtId="164" fontId="0" fillId="4" borderId="14" xfId="0" applyNumberFormat="1" applyFill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164" fontId="0" fillId="4" borderId="11" xfId="0" applyNumberFormat="1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zoomScaleNormal="100" workbookViewId="0">
      <selection activeCell="C23" sqref="C23"/>
    </sheetView>
  </sheetViews>
  <sheetFormatPr baseColWidth="10" defaultColWidth="9.140625" defaultRowHeight="15" x14ac:dyDescent="0.25"/>
  <cols>
    <col min="1" max="1" width="9.140625" style="2"/>
    <col min="2" max="2" width="9.7109375" style="2" bestFit="1" customWidth="1"/>
    <col min="3" max="4" width="15.7109375" style="2" customWidth="1"/>
    <col min="5" max="6" width="9.140625" style="2"/>
    <col min="7" max="7" width="9.5703125" style="2" bestFit="1" customWidth="1"/>
    <col min="8" max="16384" width="9.140625" style="2"/>
  </cols>
  <sheetData>
    <row r="1" spans="2:9" ht="15.75" thickBot="1" x14ac:dyDescent="0.3"/>
    <row r="2" spans="2:9" x14ac:dyDescent="0.25">
      <c r="B2" s="51" t="s">
        <v>20</v>
      </c>
      <c r="C2" s="52"/>
      <c r="D2" s="53"/>
      <c r="F2" s="51" t="s">
        <v>21</v>
      </c>
      <c r="G2" s="53"/>
    </row>
    <row r="3" spans="2:9" ht="15.75" thickBot="1" x14ac:dyDescent="0.3">
      <c r="B3" s="54"/>
      <c r="C3" s="55"/>
      <c r="D3" s="56"/>
      <c r="F3" s="57"/>
      <c r="G3" s="58"/>
    </row>
    <row r="4" spans="2:9" ht="15.75" thickBot="1" x14ac:dyDescent="0.3">
      <c r="B4" s="3"/>
      <c r="C4" s="4" t="s">
        <v>15</v>
      </c>
      <c r="D4" s="5" t="s">
        <v>16</v>
      </c>
      <c r="F4" s="6" t="s">
        <v>6</v>
      </c>
      <c r="G4" s="1" t="s">
        <v>31</v>
      </c>
      <c r="H4" s="7"/>
      <c r="I4" s="7"/>
    </row>
    <row r="5" spans="2:9" x14ac:dyDescent="0.25">
      <c r="B5" s="8" t="s">
        <v>17</v>
      </c>
      <c r="C5" s="61" t="s">
        <v>2</v>
      </c>
      <c r="D5" s="62"/>
      <c r="F5" s="9" t="s">
        <v>27</v>
      </c>
      <c r="G5" s="10" t="s">
        <v>30</v>
      </c>
      <c r="H5" s="7"/>
      <c r="I5" s="7"/>
    </row>
    <row r="6" spans="2:9" x14ac:dyDescent="0.25">
      <c r="B6" s="8" t="s">
        <v>32</v>
      </c>
      <c r="C6" s="59">
        <v>-700</v>
      </c>
      <c r="D6" s="60"/>
      <c r="F6" s="9" t="s">
        <v>25</v>
      </c>
      <c r="G6" s="10">
        <v>14098</v>
      </c>
      <c r="H6" s="7"/>
      <c r="I6" s="7"/>
    </row>
    <row r="7" spans="2:9" x14ac:dyDescent="0.25">
      <c r="B7" s="11" t="s">
        <v>18</v>
      </c>
      <c r="C7" s="12">
        <f>IF(OR(AND(C6&lt;0,C5="X"),AND(C6&gt;0,C5="O")),1,2)</f>
        <v>1</v>
      </c>
      <c r="D7" s="13">
        <f>IF(OR(AND(C6&lt;0,C5="X"),AND(C6&gt;0,C5="O")),2,1)</f>
        <v>2</v>
      </c>
      <c r="F7" s="9" t="s">
        <v>24</v>
      </c>
      <c r="G7" s="10">
        <v>20000</v>
      </c>
      <c r="H7" s="7"/>
      <c r="I7" s="7"/>
    </row>
    <row r="8" spans="2:9" x14ac:dyDescent="0.25">
      <c r="B8" s="8" t="s">
        <v>24</v>
      </c>
      <c r="C8" s="14">
        <v>1080</v>
      </c>
      <c r="D8" s="10">
        <v>200</v>
      </c>
      <c r="F8" s="9" t="s">
        <v>26</v>
      </c>
      <c r="G8" s="10">
        <v>0</v>
      </c>
      <c r="H8" s="7"/>
      <c r="I8" s="7"/>
    </row>
    <row r="9" spans="2:9" x14ac:dyDescent="0.25">
      <c r="B9" s="8" t="s">
        <v>26</v>
      </c>
      <c r="C9" s="14">
        <v>1090</v>
      </c>
      <c r="D9" s="10">
        <v>590</v>
      </c>
      <c r="E9" s="15"/>
      <c r="F9" s="9" t="s">
        <v>1</v>
      </c>
      <c r="G9" s="10">
        <v>0.27</v>
      </c>
      <c r="H9" s="7"/>
      <c r="I9" s="7"/>
    </row>
    <row r="10" spans="2:9" x14ac:dyDescent="0.25">
      <c r="B10" s="8" t="s">
        <v>2</v>
      </c>
      <c r="C10" s="14">
        <v>0.35</v>
      </c>
      <c r="D10" s="10">
        <v>0.35</v>
      </c>
      <c r="E10" s="15"/>
      <c r="F10" s="9" t="s">
        <v>2</v>
      </c>
      <c r="G10" s="10">
        <v>0.4</v>
      </c>
      <c r="H10" s="7"/>
      <c r="I10" s="7"/>
    </row>
    <row r="11" spans="2:9" x14ac:dyDescent="0.25">
      <c r="B11" s="8" t="s">
        <v>3</v>
      </c>
      <c r="C11" s="14">
        <v>0.56999999999999995</v>
      </c>
      <c r="D11" s="10">
        <v>0.56999999999999995</v>
      </c>
      <c r="E11" s="15"/>
      <c r="F11" s="9" t="s">
        <v>3</v>
      </c>
      <c r="G11" s="10">
        <v>2.2000000000000002</v>
      </c>
      <c r="H11" s="7"/>
      <c r="I11" s="7"/>
    </row>
    <row r="12" spans="2:9" x14ac:dyDescent="0.25">
      <c r="B12" s="11" t="s">
        <v>4</v>
      </c>
      <c r="C12" s="16">
        <f>SQRT(C8^2+C9^2)</f>
        <v>1534.4380078712857</v>
      </c>
      <c r="D12" s="17">
        <f>SQRT(D8^2+D9^2)</f>
        <v>622.97672508690084</v>
      </c>
      <c r="E12" s="15"/>
      <c r="F12" s="9" t="s">
        <v>0</v>
      </c>
      <c r="G12" s="10">
        <v>186000</v>
      </c>
      <c r="H12" s="7"/>
      <c r="I12" s="7"/>
    </row>
    <row r="13" spans="2:9" ht="15.75" thickBot="1" x14ac:dyDescent="0.3">
      <c r="B13" s="11" t="s">
        <v>12</v>
      </c>
      <c r="C13" s="16">
        <f>IF(C7=2,SIGN(C6),-SIGN(C6))*C12/(2*C11)</f>
        <v>1345.9982525186717</v>
      </c>
      <c r="D13" s="17">
        <f>IF(D7=2,SIGN(C6),-SIGN(C6))*D12/(2*D11)</f>
        <v>-546.47081147973768</v>
      </c>
      <c r="E13" s="15"/>
      <c r="F13" s="32" t="s">
        <v>11</v>
      </c>
      <c r="G13" s="33">
        <f>IF($G$5="Billes",3,IF($G$5="Rlx",10/3,"Pblm"))</f>
        <v>3.3333333333333335</v>
      </c>
      <c r="H13" s="7"/>
      <c r="I13" s="7"/>
    </row>
    <row r="14" spans="2:9" x14ac:dyDescent="0.25">
      <c r="B14" s="8" t="s">
        <v>13</v>
      </c>
      <c r="C14" s="63">
        <f>(C6+ABS(C6))/2+(C13+ABS(C13))/2+(D13+ABS(D13))/2</f>
        <v>1345.9982525186717</v>
      </c>
      <c r="D14" s="64"/>
      <c r="E14" s="15"/>
      <c r="F14" s="30" t="s">
        <v>4</v>
      </c>
      <c r="G14" s="31">
        <f>SQRT(G7^2+G8^2)</f>
        <v>20000</v>
      </c>
      <c r="H14" s="7"/>
      <c r="I14" s="7"/>
    </row>
    <row r="15" spans="2:9" x14ac:dyDescent="0.25">
      <c r="B15" s="8" t="s">
        <v>14</v>
      </c>
      <c r="C15" s="63">
        <f>(C6-ABS(C6))/2+(C13-ABS(C13))/2+(D13-ABS(D13))/2</f>
        <v>-1246.4708114797377</v>
      </c>
      <c r="D15" s="67"/>
      <c r="E15" s="21"/>
      <c r="F15" s="12" t="s">
        <v>7</v>
      </c>
      <c r="G15" s="17">
        <f>IF(G4="Non","RAS",G6)</f>
        <v>14098</v>
      </c>
      <c r="H15" s="7"/>
      <c r="I15" s="7"/>
    </row>
    <row r="16" spans="2:9" x14ac:dyDescent="0.25">
      <c r="B16" s="8" t="s">
        <v>39</v>
      </c>
      <c r="C16" s="68">
        <f>C14+C15</f>
        <v>99.527441038934057</v>
      </c>
      <c r="D16" s="69"/>
      <c r="E16" s="15"/>
      <c r="F16" s="9" t="s">
        <v>19</v>
      </c>
      <c r="G16" s="20">
        <f>IF(G4="Non","RAS",ABS(G15)/G14)</f>
        <v>0.70489999999999997</v>
      </c>
      <c r="H16" s="7"/>
    </row>
    <row r="17" spans="2:8" x14ac:dyDescent="0.25">
      <c r="B17" s="8" t="s">
        <v>23</v>
      </c>
      <c r="C17" s="70" t="str">
        <f>IF(C16&lt;0,"&lt;-----","-----&gt;")</f>
        <v>-----&gt;</v>
      </c>
      <c r="D17" s="71"/>
      <c r="E17" s="15"/>
      <c r="F17" s="9" t="s">
        <v>10</v>
      </c>
      <c r="G17" s="10">
        <v>100</v>
      </c>
      <c r="H17" s="7"/>
    </row>
    <row r="18" spans="2:8" ht="15.75" thickBot="1" x14ac:dyDescent="0.3">
      <c r="B18" s="11" t="s">
        <v>22</v>
      </c>
      <c r="C18" s="12" t="str">
        <f>IF(SIGN(C6)=SIGN(C16),IF(C7=1,"Butée",IF(C7=2,"Jeu Nul","Pblm")),IF(C7=1,"Jeu Nul",IF(C7=2,"Butée","Pblm")))</f>
        <v>Jeu Nul</v>
      </c>
      <c r="D18" s="13" t="str">
        <f>IF(SIGN(C6)=SIGN(C16),IF(D7=1,"Butée",IF(D7=2,"Jeu Nul","Pblm")),IF(D7=1,"Jeu Nul",IF(D7=2,"Butée","Pblm")))</f>
        <v>Butée</v>
      </c>
      <c r="E18" s="15"/>
      <c r="F18" s="46" t="s">
        <v>5</v>
      </c>
      <c r="G18" s="24">
        <f>IF(G4="Non",G14,IF(G16&lt;G9,G14,G10*G14+G11*G15))</f>
        <v>39015.600000000006</v>
      </c>
      <c r="H18" s="7"/>
    </row>
    <row r="19" spans="2:8" ht="15.75" thickBot="1" x14ac:dyDescent="0.3">
      <c r="B19" s="22" t="s">
        <v>7</v>
      </c>
      <c r="C19" s="23">
        <f>IF(C18="Jeu Nul",C13,-($C$6+D13))</f>
        <v>1345.9982525186717</v>
      </c>
      <c r="D19" s="24">
        <f>IF(D18="Jeu Nul",D13,-($C$6+C13))</f>
        <v>-645.99825251867173</v>
      </c>
      <c r="E19" s="15"/>
      <c r="F19" s="6" t="s">
        <v>8</v>
      </c>
      <c r="G19" s="36">
        <f>(G12/G18)^G13</f>
        <v>182.354092214432</v>
      </c>
      <c r="H19" s="7"/>
    </row>
    <row r="20" spans="2:8" x14ac:dyDescent="0.25">
      <c r="B20" s="25" t="s">
        <v>19</v>
      </c>
      <c r="C20" s="26">
        <f>ABS(C19)/C12</f>
        <v>0.87719298245614041</v>
      </c>
      <c r="D20" s="27">
        <f>ABS(D19)/D12</f>
        <v>1.0369540730892628</v>
      </c>
      <c r="E20" s="15"/>
      <c r="F20" s="40" t="s">
        <v>9</v>
      </c>
      <c r="G20" s="41">
        <f>G19*1000000/(60*G17)</f>
        <v>30392.348702405332</v>
      </c>
      <c r="H20" s="7"/>
    </row>
    <row r="21" spans="2:8" x14ac:dyDescent="0.25">
      <c r="B21" s="8" t="s">
        <v>0</v>
      </c>
      <c r="C21" s="14">
        <v>37500</v>
      </c>
      <c r="D21" s="10">
        <v>37500</v>
      </c>
      <c r="E21" s="15"/>
      <c r="F21" s="40" t="s">
        <v>35</v>
      </c>
      <c r="G21" s="41">
        <f>G20/24</f>
        <v>1266.3478626002222</v>
      </c>
      <c r="H21" s="7"/>
    </row>
    <row r="22" spans="2:8" ht="15.75" thickBot="1" x14ac:dyDescent="0.3">
      <c r="B22" s="8" t="s">
        <v>1</v>
      </c>
      <c r="C22" s="14">
        <v>1.1399999999999999</v>
      </c>
      <c r="D22" s="10">
        <v>1.1399999999999999</v>
      </c>
      <c r="F22" s="28" t="s">
        <v>36</v>
      </c>
      <c r="G22" s="29">
        <f>G21/365</f>
        <v>3.4694461989047185</v>
      </c>
      <c r="H22" s="7"/>
    </row>
    <row r="23" spans="2:8" x14ac:dyDescent="0.25">
      <c r="B23" s="8" t="s">
        <v>33</v>
      </c>
      <c r="C23" s="14" t="s">
        <v>34</v>
      </c>
      <c r="D23" s="10" t="s">
        <v>34</v>
      </c>
      <c r="H23" s="7"/>
    </row>
    <row r="24" spans="2:8" x14ac:dyDescent="0.25">
      <c r="B24" s="8" t="s">
        <v>11</v>
      </c>
      <c r="C24" s="18">
        <f>IF(C23="Rlx",10/3,IF(C23="Billes",3,"Pblm"))</f>
        <v>3</v>
      </c>
      <c r="D24" s="19">
        <f>IF(D23="Rlx",10/3,IF(D23="Billes",3,"Pblm"))</f>
        <v>3</v>
      </c>
      <c r="H24" s="7"/>
    </row>
    <row r="25" spans="2:8" x14ac:dyDescent="0.25">
      <c r="B25" s="8" t="s">
        <v>10</v>
      </c>
      <c r="C25" s="14">
        <v>300</v>
      </c>
      <c r="D25" s="10">
        <v>300</v>
      </c>
    </row>
    <row r="26" spans="2:8" ht="15.75" thickBot="1" x14ac:dyDescent="0.3">
      <c r="B26" s="22" t="s">
        <v>5</v>
      </c>
      <c r="C26" s="23">
        <f>IF(C20&lt;C22,C12,C10*C12+C11*ABS(C19))</f>
        <v>1534.4380078712857</v>
      </c>
      <c r="D26" s="24">
        <f>IF(D20&lt;D22,D12,D10*D12+D11*ABS(D19))</f>
        <v>622.97672508690084</v>
      </c>
    </row>
    <row r="27" spans="2:8" x14ac:dyDescent="0.25">
      <c r="B27" s="37" t="s">
        <v>8</v>
      </c>
      <c r="C27" s="39">
        <f>(C21/C26)^C24</f>
        <v>14596.400159503959</v>
      </c>
      <c r="D27" s="36">
        <f>(D21/D26)^D24</f>
        <v>218111.38678576425</v>
      </c>
    </row>
    <row r="28" spans="2:8" x14ac:dyDescent="0.25">
      <c r="B28" s="42" t="s">
        <v>9</v>
      </c>
      <c r="C28" s="44">
        <f>C27*1000000/(60*C25)</f>
        <v>810911.11997244216</v>
      </c>
      <c r="D28" s="41">
        <f>D27*1000000/(60*D25)</f>
        <v>12117299.265875792</v>
      </c>
    </row>
    <row r="29" spans="2:8" x14ac:dyDescent="0.25">
      <c r="B29" s="42" t="s">
        <v>35</v>
      </c>
      <c r="C29" s="44">
        <f>C28/24</f>
        <v>33787.963332185092</v>
      </c>
      <c r="D29" s="41">
        <f>D28/24</f>
        <v>504887.46941149136</v>
      </c>
    </row>
    <row r="30" spans="2:8" ht="15.75" thickBot="1" x14ac:dyDescent="0.3">
      <c r="B30" s="45" t="s">
        <v>36</v>
      </c>
      <c r="C30" s="34">
        <f>C29/365</f>
        <v>92.569762553931767</v>
      </c>
      <c r="D30" s="35">
        <f>D29/365</f>
        <v>1383.2533408534009</v>
      </c>
    </row>
    <row r="31" spans="2:8" x14ac:dyDescent="0.25">
      <c r="B31" s="37" t="s">
        <v>28</v>
      </c>
      <c r="C31" s="65">
        <f>((1/C27)^1.5+(1/D27)^1.5)^(-1/1.5)</f>
        <v>14430.330302427852</v>
      </c>
      <c r="D31" s="66"/>
    </row>
    <row r="32" spans="2:8" x14ac:dyDescent="0.25">
      <c r="B32" s="43" t="s">
        <v>29</v>
      </c>
      <c r="C32" s="47">
        <f>((1/C28)^1.5+(1/D28)^1.5)^(-1/1.5)</f>
        <v>801685.01680154796</v>
      </c>
      <c r="D32" s="48"/>
    </row>
    <row r="33" spans="2:4" x14ac:dyDescent="0.25">
      <c r="B33" s="43" t="s">
        <v>37</v>
      </c>
      <c r="C33" s="47">
        <f>C32/24</f>
        <v>33403.542366731162</v>
      </c>
      <c r="D33" s="48"/>
    </row>
    <row r="34" spans="2:4" ht="15.75" thickBot="1" x14ac:dyDescent="0.3">
      <c r="B34" s="38" t="s">
        <v>38</v>
      </c>
      <c r="C34" s="49">
        <f>C33/365</f>
        <v>91.516554429400443</v>
      </c>
      <c r="D34" s="50"/>
    </row>
  </sheetData>
  <sheetProtection sheet="1" objects="1" scenarios="1"/>
  <mergeCells count="12">
    <mergeCell ref="C33:D33"/>
    <mergeCell ref="C34:D34"/>
    <mergeCell ref="B2:D3"/>
    <mergeCell ref="F2:G3"/>
    <mergeCell ref="C6:D6"/>
    <mergeCell ref="C5:D5"/>
    <mergeCell ref="C14:D14"/>
    <mergeCell ref="C31:D31"/>
    <mergeCell ref="C32:D32"/>
    <mergeCell ref="C15:D15"/>
    <mergeCell ref="C16:D16"/>
    <mergeCell ref="C17:D17"/>
  </mergeCells>
  <conditionalFormatting sqref="F6:G6 F15:G16">
    <cfRule type="expression" dxfId="0" priority="2">
      <formula>IF($G$4="Non",1,0)</formula>
    </cfRule>
  </conditionalFormatting>
  <dataValidations count="3">
    <dataValidation type="list" allowBlank="1" showInputMessage="1" showErrorMessage="1" sqref="G4">
      <formula1>"Oui,Non"</formula1>
    </dataValidation>
    <dataValidation type="list" allowBlank="1" showInputMessage="1" showErrorMessage="1" sqref="C5:D5">
      <formula1>"O,X"</formula1>
    </dataValidation>
    <dataValidation type="list" allowBlank="1" showInputMessage="1" showErrorMessage="1" sqref="G5 C23:D23">
      <formula1>"Billes,Rlx"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2016-02-02T19:50:28Z</dcterms:modified>
</cp:coreProperties>
</file>